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480" yWindow="150" windowWidth="8505" windowHeight="4500" tabRatio="5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<sst xmlns="http://schemas.openxmlformats.org/spreadsheetml/2006/main" count="37" uniqueCount="15">
  <si>
    <t>免征额</t>
  </si>
  <si>
    <t>应税所得</t>
  </si>
  <si>
    <t>税率</t>
  </si>
  <si>
    <t>速算扣除数</t>
  </si>
  <si>
    <t>扣除金额</t>
  </si>
  <si>
    <t>营业税后</t>
  </si>
  <si>
    <t>应缴个税</t>
  </si>
  <si>
    <t>应缴个税</t>
  </si>
  <si>
    <t>税后收入</t>
  </si>
  <si>
    <t>税前收入</t>
  </si>
  <si>
    <t>收入类别</t>
  </si>
  <si>
    <t>工资薪金</t>
  </si>
  <si>
    <t>劳务费</t>
  </si>
  <si>
    <r>
      <t>已知</t>
    </r>
    <r>
      <rPr>
        <sz val="16"/>
        <color indexed="12"/>
        <rFont val="黑体"/>
        <family val="3"/>
      </rPr>
      <t>税前收入</t>
    </r>
    <r>
      <rPr>
        <sz val="16"/>
        <rFont val="黑体"/>
        <family val="3"/>
      </rPr>
      <t>计算</t>
    </r>
    <r>
      <rPr>
        <sz val="16"/>
        <color indexed="10"/>
        <rFont val="黑体"/>
        <family val="3"/>
      </rPr>
      <t>税金</t>
    </r>
    <r>
      <rPr>
        <sz val="16"/>
        <rFont val="黑体"/>
        <family val="3"/>
      </rPr>
      <t>及</t>
    </r>
    <r>
      <rPr>
        <sz val="16"/>
        <color indexed="17"/>
        <rFont val="黑体"/>
        <family val="3"/>
      </rPr>
      <t>税后收入</t>
    </r>
  </si>
  <si>
    <r>
      <t>已知</t>
    </r>
    <r>
      <rPr>
        <sz val="16"/>
        <color indexed="17"/>
        <rFont val="黑体"/>
        <family val="3"/>
      </rPr>
      <t>税后收入</t>
    </r>
    <r>
      <rPr>
        <sz val="16"/>
        <rFont val="黑体"/>
        <family val="3"/>
      </rPr>
      <t>计算</t>
    </r>
    <r>
      <rPr>
        <sz val="16"/>
        <color indexed="10"/>
        <rFont val="黑体"/>
        <family val="3"/>
      </rPr>
      <t>税金</t>
    </r>
    <r>
      <rPr>
        <sz val="16"/>
        <rFont val="黑体"/>
        <family val="3"/>
      </rPr>
      <t>及</t>
    </r>
    <r>
      <rPr>
        <sz val="16"/>
        <color indexed="12"/>
        <rFont val="黑体"/>
        <family val="3"/>
      </rPr>
      <t>税前收入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</si>
</sst>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sz val="16"/>
      <color indexed="17"/>
      <name val="黑体"/>
      <family val="3"/>
    </font>
    <font>
      <sz val="16"/>
      <color indexed="10"/>
      <name val="黑体"/>
      <family val="3"/>
    </font>
    <font>
      <sz val="16"/>
      <color indexed="12"/>
      <name val="黑体"/>
      <family val="3"/>
    </font>
    <font>
      <sz val="12"/>
      <color indexed="12"/>
      <name val="宋体"/>
      <family val="0"/>
    </font>
    <font>
      <sz val="12"/>
      <color indexed="17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double"/>
      <top style="double"/>
      <bottom>
        <color indexed="63"/>
      </bottom>
    </border>
    <border>
      <left style="thin">
        <color indexed="23"/>
      </left>
      <right style="double"/>
      <top>
        <color indexed="63"/>
      </top>
      <bottom>
        <color indexed="63"/>
      </bottom>
    </border>
    <border>
      <left style="thin">
        <color indexed="23"/>
      </left>
      <right style="double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>
        <color indexed="23"/>
      </right>
      <top style="thin">
        <color indexed="23"/>
      </top>
      <bottom>
        <color indexed="63"/>
      </bottom>
    </border>
    <border>
      <left style="double"/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9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/>
    </xf>
    <xf numFmtId="176" fontId="0" fillId="34" borderId="10" xfId="0" applyNumberFormat="1" applyFill="1" applyBorder="1" applyAlignment="1" applyProtection="1">
      <alignment horizontal="right" vertical="center"/>
      <protection locked="0"/>
    </xf>
    <xf numFmtId="176" fontId="7" fillId="0" borderId="14" xfId="0" applyNumberFormat="1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Continuous" vertical="center"/>
    </xf>
    <xf numFmtId="0" fontId="3" fillId="0" borderId="16" xfId="0" applyFont="1" applyBorder="1" applyAlignment="1">
      <alignment horizontal="centerContinuous" vertical="center"/>
    </xf>
    <xf numFmtId="176" fontId="8" fillId="0" borderId="14" xfId="0" applyNumberFormat="1" applyFont="1" applyFill="1" applyBorder="1" applyAlignment="1">
      <alignment horizontal="right" vertical="center"/>
    </xf>
    <xf numFmtId="176" fontId="0" fillId="35" borderId="10" xfId="0" applyNumberForma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33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142875</xdr:rowOff>
    </xdr:from>
    <xdr:to>
      <xdr:col>2</xdr:col>
      <xdr:colOff>1952625</xdr:colOff>
      <xdr:row>2</xdr:row>
      <xdr:rowOff>333375</xdr:rowOff>
    </xdr:to>
    <xdr:pic>
      <xdr:nvPicPr>
        <xdr:cNvPr id="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42875"/>
          <a:ext cx="2724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12"/>
  <sheetViews>
    <sheetView showGridLines="0" tabSelected="1" zoomScalePageLayoutView="0" workbookViewId="0" topLeftCell="A1">
      <selection activeCell="I5" sqref="I5"/>
    </sheetView>
  </sheetViews>
  <sheetFormatPr defaultColWidth="9.00390625" defaultRowHeight="19.5" customHeight="1"/>
  <cols>
    <col min="1" max="1" width="0.875" style="1" customWidth="1"/>
    <col min="2" max="2" width="10.625" style="1" customWidth="1"/>
    <col min="3" max="3" width="27.875" style="1" customWidth="1"/>
    <col min="4" max="5" width="15.625" style="1" customWidth="1"/>
    <col min="6" max="6" width="4.625" style="1" customWidth="1"/>
    <col min="7" max="7" width="10.625" style="1" customWidth="1"/>
    <col min="8" max="9" width="15.625" style="1" customWidth="1"/>
    <col min="10" max="10" width="9.50390625" style="1" bestFit="1" customWidth="1"/>
    <col min="11" max="16384" width="9.00390625" style="1" customWidth="1"/>
  </cols>
  <sheetData>
    <row r="1" ht="30" customHeight="1">
      <c r="D1" s="17"/>
    </row>
    <row r="2" ht="4.5" customHeight="1">
      <c r="D2" s="16"/>
    </row>
    <row r="3" spans="2:9" ht="34.5" customHeight="1" thickBot="1">
      <c r="B3" s="12" t="s">
        <v>13</v>
      </c>
      <c r="C3" s="12"/>
      <c r="D3" s="12"/>
      <c r="E3" s="12"/>
      <c r="F3" s="12"/>
      <c r="G3" s="12"/>
      <c r="H3" s="12"/>
      <c r="I3" s="12"/>
    </row>
    <row r="4" spans="2:9" ht="21.75" customHeight="1" thickTop="1">
      <c r="B4" s="18" t="s">
        <v>10</v>
      </c>
      <c r="C4" s="5" t="s">
        <v>9</v>
      </c>
      <c r="D4" s="5" t="s">
        <v>0</v>
      </c>
      <c r="E4" s="5" t="s">
        <v>1</v>
      </c>
      <c r="F4" s="5" t="s">
        <v>2</v>
      </c>
      <c r="G4" s="5" t="s">
        <v>3</v>
      </c>
      <c r="H4" s="11" t="s">
        <v>7</v>
      </c>
      <c r="I4" s="6" t="s">
        <v>8</v>
      </c>
    </row>
    <row r="5" spans="2:9" ht="21.75" customHeight="1">
      <c r="B5" s="19" t="s">
        <v>11</v>
      </c>
      <c r="C5" s="15"/>
      <c r="D5" s="2">
        <v>5000</v>
      </c>
      <c r="E5" s="2">
        <f>IF(C5&lt;5000,0,C5-5000)</f>
        <v>0</v>
      </c>
      <c r="F5" s="3">
        <f>IF(C5&lt;=5000,0,IF(AND(C5&gt;5000,C5&lt;=8000),3%,IF(AND(C5&gt;8000,C5&lt;=17000),10%,IF(AND(C5&gt;17000,C5&lt;=30000),20%,IF(AND(C5&gt;30000,C5&lt;=40000),25%,IF(AND(C5&gt;40000,C5&lt;=60000),30%,IF(AND(C5&gt;60000,C5&lt;=85000),35%,45%)))))))</f>
        <v>0</v>
      </c>
      <c r="G5" s="2">
        <f>IF(C5&lt;=5000,0,IF(AND(C5&gt;5000,C5&lt;=8000),0,IF(AND(C5&gt;8000,C5&lt;=17000),210,IF(AND(C5&gt;17000,C5&lt;=30000),1410,IF(AND(C5&gt;30000,C5&lt;=40000),2660,IF(AND(C5&gt;40000,C5&lt;=60000),4410,IF(AND(C5&gt;60000,C5&lt;=85000),7160,15160)))))))</f>
        <v>0</v>
      </c>
      <c r="H5" s="8">
        <f>ROUND(MAX((C5-5000)*{3,10,20,25,30,35,45}%-5*{0,42,282,532,882,1432,3032},),2)</f>
        <v>0</v>
      </c>
      <c r="I5" s="14">
        <f>C5-H5</f>
        <v>0</v>
      </c>
    </row>
    <row r="6" spans="2:9" ht="21.75" customHeight="1">
      <c r="B6" s="18" t="s">
        <v>10</v>
      </c>
      <c r="C6" s="5" t="s">
        <v>9</v>
      </c>
      <c r="D6" s="5"/>
      <c r="E6" s="5" t="s">
        <v>4</v>
      </c>
      <c r="F6" s="5" t="s">
        <v>2</v>
      </c>
      <c r="G6" s="5" t="s">
        <v>3</v>
      </c>
      <c r="H6" s="5" t="s">
        <v>6</v>
      </c>
      <c r="I6" s="7" t="s">
        <v>8</v>
      </c>
    </row>
    <row r="7" spans="2:9" ht="21.75" customHeight="1" thickBot="1">
      <c r="B7" s="19" t="s">
        <v>12</v>
      </c>
      <c r="C7" s="15"/>
      <c r="D7" s="4"/>
      <c r="E7" s="2">
        <f>IF(C7&lt;=800,0,IF(AND(C7&gt;800,C7&lt;=4000),800,C7*0.2))</f>
        <v>0</v>
      </c>
      <c r="F7" s="3">
        <f>IF(C7&lt;=800,0,IF(AND(C7&gt;800,C7&lt;=25000),20%,IF(AND(C7&gt;25000,C7&lt;=62500),30%,40%)))</f>
        <v>0</v>
      </c>
      <c r="G7" s="2">
        <f>IF(C7&lt;=25000,0,IF(AND(C7&gt;25000,C7&lt;=62500),2000,7000))</f>
        <v>0</v>
      </c>
      <c r="H7" s="8">
        <f>IF(C7&lt;=800,0,IF(AND(C7&gt;800,C7&lt;=4000),(C7-800)*0.2,IF(AND(C7&gt;4000,C7&lt;=25000),C7*0.16,IF(AND(C7&gt;25000,C7&lt;=62500),C7*0.24-2000,C7*0.32-7000))))</f>
        <v>0</v>
      </c>
      <c r="I7" s="14">
        <f>C7-H7</f>
        <v>0</v>
      </c>
    </row>
    <row r="8" spans="2:9" ht="34.5" customHeight="1" thickBot="1" thickTop="1">
      <c r="B8" s="13" t="s">
        <v>14</v>
      </c>
      <c r="C8" s="13"/>
      <c r="D8" s="13"/>
      <c r="E8" s="13"/>
      <c r="F8" s="13"/>
      <c r="G8" s="13"/>
      <c r="H8" s="13"/>
      <c r="I8" s="13"/>
    </row>
    <row r="9" spans="2:9" ht="21.75" customHeight="1" thickTop="1">
      <c r="B9" s="20" t="s">
        <v>10</v>
      </c>
      <c r="C9" s="5" t="s">
        <v>8</v>
      </c>
      <c r="D9" s="5" t="s">
        <v>0</v>
      </c>
      <c r="E9" s="5" t="s">
        <v>1</v>
      </c>
      <c r="F9" s="5" t="s">
        <v>2</v>
      </c>
      <c r="G9" s="5" t="s">
        <v>3</v>
      </c>
      <c r="H9" s="5" t="s">
        <v>7</v>
      </c>
      <c r="I9" s="6" t="s">
        <v>9</v>
      </c>
    </row>
    <row r="10" spans="2:9" ht="21.75" customHeight="1">
      <c r="B10" s="19" t="s">
        <v>11</v>
      </c>
      <c r="C10" s="9"/>
      <c r="D10" s="2">
        <v>5000</v>
      </c>
      <c r="E10" s="2">
        <f>IF(I10&lt;=5000,0,I10-5000)</f>
        <v>0</v>
      </c>
      <c r="F10" s="3">
        <f>IF(I10&lt;=5000,0,IF(AND(I10&gt;5000,I10&lt;=8000),3%,IF(AND(I10&gt;8000,I10&lt;=17000),10%,IF(AND(I10&gt;17000,I10&lt;=30000),20%,IF(AND(I10&gt;30000,I10&lt;=40000),25%,IF(AND(I10&gt;40000,I10&lt;=60000),30%,IF(AND(I10&gt;60000,I10&lt;=85000),35%,45%)))))))</f>
        <v>0</v>
      </c>
      <c r="G10" s="2">
        <f>IF(I10&lt;=5000,0,IF(AND(I10&gt;5000,I10&lt;=8000),0,IF(AND(I10&gt;8000,I10&lt;=17000),210,IF(AND(I10&gt;17000,I10&lt;=30000),1410,IF(AND(I10&gt;30000,I10&lt;=40000),2660,IF(AND(I10&gt;40000,I10&lt;=60000),4410,IF(AND(I10&gt;60000,I10&lt;=85000),7160,15160)))))))</f>
        <v>0</v>
      </c>
      <c r="H10" s="8">
        <f>I10-C10</f>
        <v>0</v>
      </c>
      <c r="I10" s="10">
        <f>ROUND(MAX((C10-5000*{0,3,10,20,25,30,35,45}%-5*{0,0,42,282,532,882,1432,3032})/(1-{0,3,10,20,25,30,35,45}%),),2)</f>
        <v>0</v>
      </c>
    </row>
    <row r="11" spans="2:9" ht="21.75" customHeight="1">
      <c r="B11" s="18" t="s">
        <v>10</v>
      </c>
      <c r="C11" s="5" t="s">
        <v>8</v>
      </c>
      <c r="D11" s="5" t="s">
        <v>5</v>
      </c>
      <c r="E11" s="5" t="s">
        <v>4</v>
      </c>
      <c r="F11" s="5" t="s">
        <v>2</v>
      </c>
      <c r="G11" s="5" t="s">
        <v>3</v>
      </c>
      <c r="H11" s="5" t="s">
        <v>6</v>
      </c>
      <c r="I11" s="7" t="s">
        <v>9</v>
      </c>
    </row>
    <row r="12" spans="2:9" ht="21.75" customHeight="1">
      <c r="B12" s="19" t="s">
        <v>12</v>
      </c>
      <c r="C12" s="9"/>
      <c r="D12" s="4"/>
      <c r="E12" s="2">
        <f>IF(C12&lt;=800,0,IF(AND(C12&gt;800,C12&lt;=3360),800,I12*0.2))</f>
        <v>0</v>
      </c>
      <c r="F12" s="3">
        <f>IF(C12&lt;=800,0,IF(AND(C12&gt;800,C12&lt;=21000),20%,IF(AND(C12&gt;21000,C12&lt;=49500),30%,40%)))</f>
        <v>0</v>
      </c>
      <c r="G12" s="2">
        <f>IF(C12&lt;=21000,0,IF(AND(C12&gt;21000,C12&lt;=49500),2000,7000))</f>
        <v>0</v>
      </c>
      <c r="H12" s="8">
        <f>IF(C12&lt;=800,0,IF(AND(C12&gt;800,C12&lt;=3360),(C12-800)*0.25,IF(AND(C12&gt;3360,C12&lt;=21000),C12*0.16/0.84,IF(AND(C12&gt;21000,C12&lt;=49500),(C12*0.24-2000)/0.76,(C12*0.32-7000)/0.68))))</f>
        <v>0</v>
      </c>
      <c r="I12" s="10">
        <f>C12+H12</f>
        <v>0</v>
      </c>
    </row>
  </sheetData>
  <sheetProtection password="C72E" sheet="1" formatCells="0" formatColumns="0" formatRows="0" insertColumns="0" insertRows="0" insertHyperlinks="0" deleteColumns="0" deleteRows="0" sort="0" autoFilter="0" pivotTables="0"/>
  <dataValidations count="1">
    <dataValidation type="decimal" operator="greaterThanOrEqual" allowBlank="1" showInputMessage="1" showErrorMessage="1" errorTitle="数据格式不正确" error="此处应输入不小于0的数值。" imeMode="off" sqref="C5 C7 C10 C12">
      <formula1>0</formula1>
    </dataValidation>
  </dataValidations>
  <printOptions horizontalCentered="1" verticalCentered="1"/>
  <pageMargins left="0.1968503937007874" right="0.1968503937007874" top="0.1968503937007874" bottom="0.1968503937007874" header="0.31496062992125984" footer="0.1968503937007874"/>
  <pageSetup fitToHeight="0" fitToWidth="0" horizontalDpi="600" verticalDpi="600" orientation="landscape" paperSize="9" r:id="rId3"/>
  <headerFooter alignWithMargins="0">
    <oddFooter>&amp;C&amp;G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薪金及劳务综合计算表</dc:title>
  <dc:subject/>
  <dc:creator/>
  <cp:keywords/>
  <dc:description/>
  <cp:lastModifiedBy/>
  <cp:lastPrinted>2013-12-17T14:46:56Z</cp:lastPrinted>
  <dcterms:created xsi:type="dcterms:W3CDTF">1996-12-17T01:32:42Z</dcterms:created>
  <dcterms:modified xsi:type="dcterms:W3CDTF">2018-12-03T07:03:57Z</dcterms:modified>
  <cp:category/>
  <cp:version/>
  <cp:contentType/>
  <cp:contentStatus/>
</cp:coreProperties>
</file>